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ropbox\Cyprus Project NIRAS\Task 2 - Work Planning and Execution\Task 4.2.2.2 Training of Advisors\Training Module 3\Presentations\"/>
    </mc:Choice>
  </mc:AlternateContent>
  <bookViews>
    <workbookView xWindow="0" yWindow="0" windowWidth="20430" windowHeight="70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 l="1"/>
  <c r="B105" i="1" l="1"/>
  <c r="E71" i="1"/>
  <c r="B101" i="1" s="1"/>
  <c r="E54" i="1"/>
  <c r="E52" i="1"/>
  <c r="E44" i="1"/>
  <c r="E45" i="1"/>
  <c r="E47" i="1"/>
  <c r="E48" i="1"/>
  <c r="E49" i="1"/>
  <c r="E43" i="1"/>
  <c r="O43" i="1"/>
  <c r="I43" i="1"/>
  <c r="J43" i="1" s="1"/>
  <c r="P43" i="1" s="1"/>
  <c r="E50" i="1" s="1"/>
  <c r="H50" i="1" s="1"/>
  <c r="I26" i="1"/>
  <c r="I27" i="1" s="1"/>
  <c r="H26" i="1"/>
  <c r="H27" i="1" s="1"/>
  <c r="B20" i="1"/>
  <c r="C20" i="1"/>
  <c r="D20" i="1"/>
  <c r="B100" i="1" l="1"/>
  <c r="E56" i="1"/>
  <c r="G50" i="1"/>
  <c r="E51" i="1"/>
  <c r="C46" i="1"/>
  <c r="E46" i="1" s="1"/>
  <c r="H28" i="1"/>
  <c r="C26" i="1" s="1"/>
  <c r="D26" i="1" s="1"/>
  <c r="D30" i="1" s="1"/>
  <c r="B115" i="1" s="1"/>
  <c r="B34" i="1" l="1"/>
  <c r="B35" i="1" s="1"/>
  <c r="D34" i="1" l="1"/>
  <c r="E92" i="1" s="1"/>
  <c r="B36" i="1"/>
  <c r="D36" i="1" s="1"/>
  <c r="D35" i="1"/>
  <c r="E90" i="1" l="1"/>
  <c r="B99" i="1"/>
  <c r="B111" i="1" s="1"/>
  <c r="B119" i="1" s="1"/>
  <c r="E73" i="1"/>
  <c r="E89" i="1" s="1"/>
  <c r="E88" i="1" s="1"/>
  <c r="E91" i="1" s="1"/>
  <c r="E93" i="1" s="1"/>
  <c r="D39" i="1"/>
  <c r="E94" i="1" l="1"/>
  <c r="E95" i="1" s="1"/>
</calcChain>
</file>

<file path=xl/sharedStrings.xml><?xml version="1.0" encoding="utf-8"?>
<sst xmlns="http://schemas.openxmlformats.org/spreadsheetml/2006/main" count="192" uniqueCount="135">
  <si>
    <t>2014 (TL)</t>
  </si>
  <si>
    <t>2015 (TL)</t>
  </si>
  <si>
    <t>2016 (TL)</t>
  </si>
  <si>
    <t>INCOME</t>
  </si>
  <si>
    <t>Sales of crop products (cereals, vegetables, fruit, fodder etc)</t>
  </si>
  <si>
    <t>-</t>
  </si>
  <si>
    <t>Sales of animal and animal products (cattle, goat, sheep, milk, etc)</t>
  </si>
  <si>
    <t>Funds from donors (EU, UN, etc)</t>
  </si>
  <si>
    <t>Rental Income</t>
  </si>
  <si>
    <t xml:space="preserve">Other Income </t>
  </si>
  <si>
    <t>Total income (X)</t>
  </si>
  <si>
    <t>COSTS</t>
  </si>
  <si>
    <t>Water and electricity costs</t>
  </si>
  <si>
    <t xml:space="preserve">Fuel expenses </t>
  </si>
  <si>
    <t>14.396.55</t>
  </si>
  <si>
    <t>Workmanship expenses</t>
  </si>
  <si>
    <t>Rental costs (land, equipment, etc)</t>
  </si>
  <si>
    <t>20.476.42</t>
  </si>
  <si>
    <t>Other expenditure (veterinarian)</t>
  </si>
  <si>
    <t>Total costs (Y)</t>
  </si>
  <si>
    <t>Gross income (I)</t>
  </si>
  <si>
    <t>Case Study 2 – DAIRY FARM</t>
  </si>
  <si>
    <t>FINANCIAL INFORMATION</t>
  </si>
  <si>
    <t>INVESTMENT PLAN</t>
  </si>
  <si>
    <t>Type of investment</t>
  </si>
  <si>
    <t>Quantity</t>
  </si>
  <si>
    <t>Value per unit</t>
  </si>
  <si>
    <t>Total investment value</t>
  </si>
  <si>
    <t>Time schedule (YEAR)</t>
  </si>
  <si>
    <t> Construction</t>
  </si>
  <si>
    <t> Reconstruction</t>
  </si>
  <si>
    <t> Machinery</t>
  </si>
  <si>
    <t> Licence and rights</t>
  </si>
  <si>
    <t> Software</t>
  </si>
  <si>
    <t>Type of investment 1, 2, 3 ….</t>
  </si>
  <si>
    <t>COSTS/BENEFITS AS RESULT OF INVESTMENT</t>
  </si>
  <si>
    <t>PRODUCTION COSTS</t>
  </si>
  <si>
    <t>Production activity 1, 2, 3 ….</t>
  </si>
  <si>
    <t>Measure unit</t>
  </si>
  <si>
    <t>Total costs</t>
  </si>
  <si>
    <t xml:space="preserve">Seeds </t>
  </si>
  <si>
    <t>Fertilizers</t>
  </si>
  <si>
    <t>Pesticides</t>
  </si>
  <si>
    <t>Fuel</t>
  </si>
  <si>
    <t>External services</t>
  </si>
  <si>
    <t>Human resource</t>
  </si>
  <si>
    <t>Project activities</t>
  </si>
  <si>
    <t>Marketing strategy</t>
  </si>
  <si>
    <t xml:space="preserve">Quality standards </t>
  </si>
  <si>
    <t>Interest rate</t>
  </si>
  <si>
    <t xml:space="preserve">Operational activities </t>
  </si>
  <si>
    <t>….</t>
  </si>
  <si>
    <t>Type of cost reduction</t>
  </si>
  <si>
    <t>Time schedule</t>
  </si>
  <si>
    <t>Energy reduction</t>
  </si>
  <si>
    <t>Reduction of costs</t>
  </si>
  <si>
    <t>Costs</t>
  </si>
  <si>
    <t>…</t>
  </si>
  <si>
    <t>Investment</t>
  </si>
  <si>
    <t>Production</t>
  </si>
  <si>
    <t>General</t>
  </si>
  <si>
    <t>2. TOTAL REVENUES</t>
  </si>
  <si>
    <t>Revenues</t>
  </si>
  <si>
    <t>3. CASH FLOW (TOTAL REVENUES - TOTAL COSTS)</t>
  </si>
  <si>
    <t xml:space="preserve">Cash flow </t>
  </si>
  <si>
    <t>+/-</t>
  </si>
  <si>
    <t>+/- </t>
  </si>
  <si>
    <t>4. TOTAL INVESTMENTS</t>
  </si>
  <si>
    <t>Investments</t>
  </si>
  <si>
    <t>5. CASH (FINANCE) NEEDED (CASH FLOW – INVESTMENT)</t>
  </si>
  <si>
    <t>IF MINUS (-) CASH IS DEMANDED</t>
  </si>
  <si>
    <r>
      <t>1. TOTAL COSTS (As result of Investments</t>
    </r>
    <r>
      <rPr>
        <b/>
        <shadow/>
        <sz val="11"/>
        <color rgb="FFFF0000"/>
        <rFont val="Calibri"/>
        <family val="2"/>
        <charset val="204"/>
        <scheme val="minor"/>
      </rPr>
      <t>*</t>
    </r>
    <r>
      <rPr>
        <b/>
        <shadow/>
        <sz val="11"/>
        <color rgb="FF000000"/>
        <rFont val="Calibri"/>
        <family val="2"/>
        <charset val="204"/>
        <scheme val="minor"/>
      </rPr>
      <t xml:space="preserve"> + Production + General)</t>
    </r>
  </si>
  <si>
    <t>Price (eur)</t>
  </si>
  <si>
    <t>Price (TL)</t>
  </si>
  <si>
    <t>Photovoltaic System 3kw</t>
  </si>
  <si>
    <t>W</t>
  </si>
  <si>
    <t xml:space="preserve">Photovoltaic System 4kw
</t>
  </si>
  <si>
    <t>Price per W (TL)</t>
  </si>
  <si>
    <t>Photovoltaic panels (kW)</t>
  </si>
  <si>
    <t>Average price per W(TL)</t>
  </si>
  <si>
    <t>Human resource (+/-)</t>
  </si>
  <si>
    <t>Operational activities (+/-)</t>
  </si>
  <si>
    <t xml:space="preserve">Total cost/benefit
</t>
  </si>
  <si>
    <t>Depreciation (investment value / 20 years)</t>
  </si>
  <si>
    <t>Maintenance (investment value * maintenance coeficient)</t>
  </si>
  <si>
    <t>Insurance (investment value * insurance coeficient)</t>
  </si>
  <si>
    <t>every year</t>
  </si>
  <si>
    <t xml:space="preserve">Total </t>
  </si>
  <si>
    <t>Time schedule (yearly, once in the time)</t>
  </si>
  <si>
    <t>Agricultural input expenditures (seed, fertiliser, pesticide, etc.)</t>
  </si>
  <si>
    <t>Financial supports, incentives and subsidies</t>
  </si>
  <si>
    <t>Agricultural inputexpenditures (seed, fertiliser, pesticide, etc.)</t>
  </si>
  <si>
    <t>kg</t>
  </si>
  <si>
    <t>no protection</t>
  </si>
  <si>
    <t>l</t>
  </si>
  <si>
    <t>hours/days</t>
  </si>
  <si>
    <t>workers</t>
  </si>
  <si>
    <t>Dry</t>
  </si>
  <si>
    <t>Irrigate</t>
  </si>
  <si>
    <t>Total area (dorum)</t>
  </si>
  <si>
    <t>Total area (ha)</t>
  </si>
  <si>
    <t xml:space="preserve">cattle </t>
  </si>
  <si>
    <t>millking cow</t>
  </si>
  <si>
    <t>liters/day</t>
  </si>
  <si>
    <t>liters/day per cow</t>
  </si>
  <si>
    <t>1 dorum = ha</t>
  </si>
  <si>
    <t>self sufience feed</t>
  </si>
  <si>
    <t>Cost per ha (eur)</t>
  </si>
  <si>
    <t>Human resource (permanent/family labor)</t>
  </si>
  <si>
    <t>Human resource (hired in harvesting season)</t>
  </si>
  <si>
    <t>days</t>
  </si>
  <si>
    <t>External services (advice from expert)</t>
  </si>
  <si>
    <t>Total costs (Y) for feed from own production (calculated for example as 15% of total)</t>
  </si>
  <si>
    <t>Purschased feed (calculated for example)</t>
  </si>
  <si>
    <t>Total = Case study total Agricultural input expenditures</t>
  </si>
  <si>
    <t>Water costs (calculated for example under hypotesis that half of Water and electicity costs are for water and half for electricity. The investment in photovoltaic panels will fully satisfy need for electricity and farmer will no longer have to purchase electricity).</t>
  </si>
  <si>
    <t>Other costs (calculated for example under hypotesis that will stay as it in the case study sum of fuel, workman, rental and other)</t>
  </si>
  <si>
    <t>Total costs (Y)  (calculated for example)</t>
  </si>
  <si>
    <t xml:space="preserve">
</t>
  </si>
  <si>
    <t>PRODUCTION REVENUES</t>
  </si>
  <si>
    <t>GENERAL COSTS</t>
  </si>
  <si>
    <t>Total costs feed production (calculated for example)</t>
  </si>
  <si>
    <t>????</t>
  </si>
  <si>
    <t>Total income (X) (will not change)</t>
  </si>
  <si>
    <t>BALNCE</t>
  </si>
  <si>
    <t>Total cost as result of investment (calculated for example)</t>
  </si>
  <si>
    <t>1. Total income (X) (will not change)</t>
  </si>
  <si>
    <t>2. Total costs  (including maintenance+insurance calculated for example)</t>
  </si>
  <si>
    <t>2.1. Total costs (Y)  (calculated for example)</t>
  </si>
  <si>
    <t>2.2. Total cost as result of investment (calculated for example)</t>
  </si>
  <si>
    <t>3. GROSS INCOME (1. - 2.)</t>
  </si>
  <si>
    <t>4. Depreciation</t>
  </si>
  <si>
    <t>5. INCOME before tax (3. - 4.)</t>
  </si>
  <si>
    <t>6. TAX on income (10%)</t>
  </si>
  <si>
    <t>7.PROFIT/LOSS (5. - 6.)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</si>
</sst>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000"/>
  </numFmts>
  <fonts count="13" x14ac:knownFonts="1">
    <font>
      <sz val="11"/>
      <color theme="1"/>
      <name val="Calibri"/>
      <family val="2"/>
      <scheme val="minor"/>
    </font>
    <font>
      <sz val="11"/>
      <color theme="1"/>
      <name val="Calibri"/>
      <family val="2"/>
      <scheme val="minor"/>
    </font>
    <font>
      <sz val="10"/>
      <color theme="1"/>
      <name val="Tahoma"/>
      <family val="2"/>
      <charset val="204"/>
    </font>
    <font>
      <b/>
      <sz val="11"/>
      <color theme="1"/>
      <name val="Calibri"/>
      <family val="2"/>
      <charset val="204"/>
      <scheme val="minor"/>
    </font>
    <font>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b/>
      <shadow/>
      <sz val="11"/>
      <color rgb="FF000000"/>
      <name val="Calibri"/>
      <family val="2"/>
      <charset val="204"/>
      <scheme val="minor"/>
    </font>
    <font>
      <sz val="11"/>
      <name val="Calibri"/>
      <family val="2"/>
      <charset val="204"/>
      <scheme val="minor"/>
    </font>
    <font>
      <b/>
      <shadow/>
      <sz val="11"/>
      <color rgb="FFFF0000"/>
      <name val="Calibri"/>
      <family val="2"/>
      <charset val="204"/>
      <scheme val="minor"/>
    </font>
    <font>
      <sz val="11"/>
      <color rgb="FF000000"/>
      <name val="Calibri"/>
      <family val="2"/>
      <charset val="204"/>
    </font>
    <font>
      <b/>
      <sz val="11"/>
      <color rgb="FF000000"/>
      <name val="Calibri"/>
      <family val="2"/>
      <charset val="204"/>
    </font>
    <font>
      <b/>
      <sz val="11"/>
      <name val="Calibri"/>
      <family val="2"/>
      <charset val="204"/>
      <scheme val="minor"/>
    </font>
  </fonts>
  <fills count="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92D050"/>
        <bgColor indexed="64"/>
      </patternFill>
    </fill>
    <fill>
      <patternFill patternType="solid">
        <fgColor theme="7"/>
        <bgColor indexed="64"/>
      </patternFill>
    </fill>
    <fill>
      <patternFill patternType="solid">
        <fgColor theme="5"/>
        <bgColor indexed="64"/>
      </patternFill>
    </fill>
    <fill>
      <patternFill patternType="solid">
        <fgColor rgb="FFFAA8B6"/>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3" fillId="0" borderId="0" xfId="0" applyFont="1"/>
    <xf numFmtId="0" fontId="3" fillId="4" borderId="1" xfId="0" applyFont="1" applyFill="1" applyBorder="1"/>
    <xf numFmtId="0" fontId="4" fillId="0" borderId="0" xfId="0" applyFont="1"/>
    <xf numFmtId="0" fontId="4" fillId="4" borderId="1" xfId="0" applyFont="1" applyFill="1" applyBorder="1"/>
    <xf numFmtId="0" fontId="4" fillId="0" borderId="0" xfId="0" applyFont="1" applyAlignment="1">
      <alignment wrapText="1"/>
    </xf>
    <xf numFmtId="0" fontId="4" fillId="2" borderId="1" xfId="0" applyFont="1" applyFill="1" applyBorder="1" applyAlignment="1">
      <alignment horizontal="justify" vertical="center" wrapText="1"/>
    </xf>
    <xf numFmtId="0" fontId="3" fillId="2" borderId="1" xfId="0" applyFont="1" applyFill="1" applyBorder="1" applyAlignment="1">
      <alignment horizontal="right" vertical="center" wrapText="1"/>
    </xf>
    <xf numFmtId="0" fontId="4" fillId="0" borderId="1" xfId="0" applyFont="1" applyBorder="1" applyAlignment="1">
      <alignment horizontal="justify" vertical="center" wrapText="1"/>
    </xf>
    <xf numFmtId="0" fontId="4" fillId="0" borderId="1" xfId="0" applyFont="1" applyBorder="1" applyAlignment="1">
      <alignment horizontal="right" vertical="center"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5" fillId="3" borderId="1" xfId="0" applyFont="1" applyFill="1" applyBorder="1" applyAlignment="1">
      <alignment horizontal="justify" vertical="center" wrapText="1"/>
    </xf>
    <xf numFmtId="0" fontId="6" fillId="2" borderId="1" xfId="0" applyFont="1" applyFill="1" applyBorder="1" applyAlignment="1">
      <alignment vertical="center" wrapText="1"/>
    </xf>
    <xf numFmtId="4" fontId="5" fillId="2" borderId="1" xfId="0" applyNumberFormat="1" applyFont="1" applyFill="1" applyBorder="1" applyAlignment="1">
      <alignment horizontal="right"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7" fillId="0" borderId="0" xfId="0" applyFont="1" applyAlignment="1">
      <alignment horizontal="left" vertical="center" readingOrder="1"/>
    </xf>
    <xf numFmtId="0" fontId="5" fillId="4" borderId="2" xfId="0" applyFont="1" applyFill="1" applyBorder="1" applyAlignment="1">
      <alignment horizontal="left" vertical="center" wrapText="1" readingOrder="1"/>
    </xf>
    <xf numFmtId="0" fontId="5" fillId="4" borderId="2" xfId="0" applyFont="1" applyFill="1" applyBorder="1" applyAlignment="1">
      <alignment horizontal="center" vertical="center" wrapText="1" readingOrder="1"/>
    </xf>
    <xf numFmtId="0" fontId="5" fillId="0" borderId="2" xfId="0" applyFont="1" applyBorder="1" applyAlignment="1">
      <alignment horizontal="left" vertical="center" wrapText="1" readingOrder="1"/>
    </xf>
    <xf numFmtId="0" fontId="8" fillId="0" borderId="2" xfId="0" applyFont="1" applyBorder="1" applyAlignment="1">
      <alignment vertical="top" wrapText="1"/>
    </xf>
    <xf numFmtId="0" fontId="8" fillId="4" borderId="2" xfId="0" applyFont="1" applyFill="1" applyBorder="1" applyAlignment="1">
      <alignment vertical="center" wrapText="1"/>
    </xf>
    <xf numFmtId="0" fontId="5" fillId="0" borderId="2" xfId="0" applyFont="1" applyBorder="1" applyAlignment="1">
      <alignment horizontal="center" vertical="center" wrapText="1" readingOrder="1"/>
    </xf>
    <xf numFmtId="0" fontId="8" fillId="0" borderId="2" xfId="0" applyFont="1" applyBorder="1" applyAlignment="1">
      <alignment vertical="center" wrapText="1"/>
    </xf>
    <xf numFmtId="0" fontId="7" fillId="0" borderId="2" xfId="0" applyFont="1" applyBorder="1" applyAlignment="1">
      <alignment horizontal="left" vertical="center" wrapText="1" readingOrder="1"/>
    </xf>
    <xf numFmtId="0" fontId="7" fillId="5" borderId="1" xfId="0" applyFont="1" applyFill="1" applyBorder="1" applyAlignment="1">
      <alignment horizontal="left" vertical="center" readingOrder="1"/>
    </xf>
    <xf numFmtId="0" fontId="4" fillId="5" borderId="1" xfId="0" applyFont="1" applyFill="1" applyBorder="1"/>
    <xf numFmtId="0" fontId="5" fillId="4" borderId="1" xfId="0" applyFont="1" applyFill="1" applyBorder="1" applyAlignment="1">
      <alignment horizontal="left" vertical="center" wrapText="1" readingOrder="1"/>
    </xf>
    <xf numFmtId="0" fontId="5" fillId="4" borderId="1" xfId="0" applyFont="1" applyFill="1" applyBorder="1" applyAlignment="1">
      <alignment horizontal="center" vertical="center" wrapText="1" readingOrder="1"/>
    </xf>
    <xf numFmtId="0" fontId="5" fillId="0" borderId="1" xfId="0" applyFont="1" applyBorder="1" applyAlignment="1">
      <alignment horizontal="left" vertical="center" wrapText="1" readingOrder="1"/>
    </xf>
    <xf numFmtId="0" fontId="4" fillId="0" borderId="0" xfId="0" applyFont="1" applyAlignment="1">
      <alignment vertical="top" wrapText="1"/>
    </xf>
    <xf numFmtId="3" fontId="4" fillId="0" borderId="0" xfId="0" applyNumberFormat="1" applyFont="1"/>
    <xf numFmtId="0" fontId="5" fillId="0" borderId="1" xfId="0" applyFont="1" applyBorder="1" applyAlignment="1">
      <alignment horizontal="right" vertical="center" wrapText="1" readingOrder="1"/>
    </xf>
    <xf numFmtId="3" fontId="5" fillId="0" borderId="1" xfId="0" applyNumberFormat="1" applyFont="1" applyBorder="1" applyAlignment="1">
      <alignment horizontal="right" vertical="center" wrapText="1" readingOrder="1"/>
    </xf>
    <xf numFmtId="165" fontId="5" fillId="0" borderId="1" xfId="1" applyNumberFormat="1" applyFont="1" applyBorder="1" applyAlignment="1">
      <alignment horizontal="right" vertical="center" wrapText="1" readingOrder="1"/>
    </xf>
    <xf numFmtId="165" fontId="5" fillId="0" borderId="1" xfId="0" applyNumberFormat="1" applyFont="1" applyBorder="1" applyAlignment="1">
      <alignment horizontal="left" vertical="center" wrapText="1" readingOrder="1"/>
    </xf>
    <xf numFmtId="165" fontId="8" fillId="0" borderId="2" xfId="0" applyNumberFormat="1" applyFont="1" applyBorder="1" applyAlignment="1">
      <alignment vertical="top" wrapText="1"/>
    </xf>
    <xf numFmtId="0" fontId="10" fillId="0" borderId="1" xfId="0" applyFont="1" applyBorder="1" applyAlignment="1">
      <alignment horizontal="left" vertical="center" wrapText="1" readingOrder="1"/>
    </xf>
    <xf numFmtId="0" fontId="5" fillId="0" borderId="1" xfId="0" applyFont="1" applyBorder="1" applyAlignment="1">
      <alignment horizontal="center" vertical="center" wrapText="1" readingOrder="1"/>
    </xf>
    <xf numFmtId="9" fontId="5" fillId="0" borderId="1" xfId="0" applyNumberFormat="1" applyFont="1" applyBorder="1" applyAlignment="1">
      <alignment horizontal="right" vertical="center" wrapText="1" readingOrder="1"/>
    </xf>
    <xf numFmtId="165" fontId="5" fillId="0" borderId="1" xfId="0" applyNumberFormat="1" applyFont="1" applyBorder="1" applyAlignment="1">
      <alignment horizontal="right" vertical="center" wrapText="1" readingOrder="1"/>
    </xf>
    <xf numFmtId="10" fontId="5" fillId="0" borderId="1" xfId="0" applyNumberFormat="1" applyFont="1" applyBorder="1" applyAlignment="1">
      <alignment horizontal="right" vertical="center" wrapText="1" readingOrder="1"/>
    </xf>
    <xf numFmtId="0" fontId="8" fillId="0" borderId="1" xfId="0" applyFont="1" applyBorder="1" applyAlignment="1">
      <alignment vertical="top" wrapText="1"/>
    </xf>
    <xf numFmtId="0" fontId="4" fillId="0" borderId="1" xfId="0" applyFont="1" applyBorder="1"/>
    <xf numFmtId="0" fontId="4" fillId="0" borderId="1" xfId="0" applyFont="1" applyBorder="1" applyAlignment="1">
      <alignment wrapText="1"/>
    </xf>
    <xf numFmtId="0" fontId="2" fillId="0" borderId="1" xfId="0" applyFont="1" applyBorder="1" applyAlignment="1">
      <alignment wrapText="1"/>
    </xf>
    <xf numFmtId="2" fontId="4" fillId="0" borderId="1" xfId="0" applyNumberFormat="1" applyFont="1" applyBorder="1" applyAlignment="1">
      <alignment horizontal="right" wrapText="1"/>
    </xf>
    <xf numFmtId="165" fontId="4" fillId="0" borderId="1" xfId="1" applyNumberFormat="1" applyFont="1" applyBorder="1" applyAlignment="1">
      <alignment wrapText="1"/>
    </xf>
    <xf numFmtId="2" fontId="4" fillId="0" borderId="1" xfId="0" applyNumberFormat="1" applyFont="1" applyBorder="1" applyAlignment="1">
      <alignment wrapText="1"/>
    </xf>
    <xf numFmtId="166" fontId="4" fillId="0" borderId="0" xfId="0" applyNumberFormat="1" applyFont="1"/>
    <xf numFmtId="9" fontId="4" fillId="0" borderId="1" xfId="2" applyFont="1" applyBorder="1"/>
    <xf numFmtId="1" fontId="5" fillId="0" borderId="1" xfId="0" applyNumberFormat="1" applyFont="1" applyBorder="1" applyAlignment="1">
      <alignment horizontal="right" vertical="center" wrapText="1" readingOrder="1"/>
    </xf>
    <xf numFmtId="164" fontId="4" fillId="0" borderId="1" xfId="0" applyNumberFormat="1" applyFont="1" applyBorder="1"/>
    <xf numFmtId="0" fontId="5" fillId="7" borderId="1" xfId="0" applyFont="1" applyFill="1" applyBorder="1" applyAlignment="1">
      <alignment horizontal="left" vertical="center" wrapText="1" readingOrder="1"/>
    </xf>
    <xf numFmtId="0" fontId="8" fillId="7" borderId="1" xfId="0" applyFont="1" applyFill="1" applyBorder="1" applyAlignment="1">
      <alignment vertical="top" wrapText="1"/>
    </xf>
    <xf numFmtId="165" fontId="5" fillId="7" borderId="1" xfId="1" applyNumberFormat="1" applyFont="1" applyFill="1" applyBorder="1" applyAlignment="1">
      <alignment horizontal="right" vertical="center" wrapText="1" readingOrder="1"/>
    </xf>
    <xf numFmtId="164" fontId="4" fillId="0" borderId="0" xfId="0" applyNumberFormat="1" applyFont="1" applyBorder="1"/>
    <xf numFmtId="0" fontId="5" fillId="7" borderId="1" xfId="0" applyFont="1" applyFill="1" applyBorder="1" applyAlignment="1">
      <alignment horizontal="justify" vertical="center" wrapText="1"/>
    </xf>
    <xf numFmtId="4" fontId="4" fillId="7" borderId="1" xfId="0" applyNumberFormat="1" applyFont="1" applyFill="1" applyBorder="1" applyAlignment="1">
      <alignment horizontal="right" vertical="center" wrapText="1"/>
    </xf>
    <xf numFmtId="3" fontId="4" fillId="7"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6" fillId="7" borderId="1" xfId="0" applyFont="1" applyFill="1" applyBorder="1" applyAlignment="1">
      <alignment vertical="center" wrapText="1"/>
    </xf>
    <xf numFmtId="4" fontId="5" fillId="7" borderId="1" xfId="0" applyNumberFormat="1" applyFont="1" applyFill="1" applyBorder="1" applyAlignment="1">
      <alignment horizontal="right" vertical="center" wrapText="1"/>
    </xf>
    <xf numFmtId="3" fontId="5" fillId="7" borderId="1" xfId="0" applyNumberFormat="1" applyFont="1" applyFill="1" applyBorder="1" applyAlignment="1">
      <alignment horizontal="right" vertical="center" wrapText="1"/>
    </xf>
    <xf numFmtId="4" fontId="4" fillId="0" borderId="0" xfId="0"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0" fontId="4" fillId="8" borderId="1" xfId="0" applyFont="1" applyFill="1" applyBorder="1" applyAlignment="1">
      <alignment wrapText="1"/>
    </xf>
    <xf numFmtId="0" fontId="4" fillId="8" borderId="1" xfId="0" applyFont="1" applyFill="1" applyBorder="1"/>
    <xf numFmtId="0" fontId="4" fillId="0" borderId="0" xfId="0" applyFont="1" applyBorder="1" applyAlignment="1">
      <alignment horizontal="justify" vertical="center" wrapText="1"/>
    </xf>
    <xf numFmtId="0" fontId="4" fillId="0" borderId="0" xfId="0" applyFont="1" applyBorder="1"/>
    <xf numFmtId="0" fontId="3" fillId="6" borderId="1" xfId="0" applyFont="1" applyFill="1" applyBorder="1" applyAlignment="1">
      <alignment wrapText="1"/>
    </xf>
    <xf numFmtId="0" fontId="3" fillId="6" borderId="1" xfId="0" applyFont="1" applyFill="1" applyBorder="1"/>
    <xf numFmtId="0" fontId="10" fillId="7" borderId="1" xfId="0" applyFont="1" applyFill="1" applyBorder="1" applyAlignment="1">
      <alignment horizontal="left" vertical="center" wrapText="1" readingOrder="1"/>
    </xf>
    <xf numFmtId="0" fontId="11" fillId="7" borderId="1" xfId="0" applyFont="1" applyFill="1" applyBorder="1" applyAlignment="1">
      <alignment horizontal="left" vertical="center" wrapText="1" readingOrder="1"/>
    </xf>
    <xf numFmtId="0" fontId="12" fillId="7" borderId="1" xfId="0" applyFont="1" applyFill="1" applyBorder="1" applyAlignment="1">
      <alignment vertical="top" wrapText="1"/>
    </xf>
    <xf numFmtId="165" fontId="12" fillId="7" borderId="1" xfId="0" applyNumberFormat="1" applyFont="1" applyFill="1" applyBorder="1" applyAlignment="1">
      <alignment vertical="top" wrapText="1"/>
    </xf>
    <xf numFmtId="0" fontId="5" fillId="2" borderId="1" xfId="0" applyFont="1" applyFill="1" applyBorder="1" applyAlignment="1">
      <alignment vertical="center" wrapText="1"/>
    </xf>
    <xf numFmtId="0" fontId="5" fillId="7" borderId="1" xfId="0" applyFont="1" applyFill="1" applyBorder="1" applyAlignment="1">
      <alignment vertical="center" wrapText="1"/>
    </xf>
    <xf numFmtId="165" fontId="8" fillId="7" borderId="1" xfId="0" applyNumberFormat="1" applyFont="1" applyFill="1" applyBorder="1" applyAlignment="1">
      <alignment horizontal="right" vertical="top" wrapText="1"/>
    </xf>
    <xf numFmtId="0" fontId="3" fillId="8" borderId="1" xfId="0" applyFont="1" applyFill="1" applyBorder="1" applyAlignment="1">
      <alignment horizontal="justify" vertical="center" wrapText="1"/>
    </xf>
    <xf numFmtId="4" fontId="3" fillId="8" borderId="1" xfId="0" applyNumberFormat="1" applyFont="1" applyFill="1" applyBorder="1" applyAlignment="1">
      <alignment horizontal="right" vertical="center" wrapText="1"/>
    </xf>
    <xf numFmtId="3" fontId="3" fillId="8" borderId="1" xfId="0" applyNumberFormat="1" applyFont="1" applyFill="1" applyBorder="1" applyAlignment="1">
      <alignment horizontal="right" vertical="center" wrapText="1"/>
    </xf>
    <xf numFmtId="3" fontId="8" fillId="0" borderId="2" xfId="0" applyNumberFormat="1" applyFont="1" applyBorder="1" applyAlignment="1">
      <alignment vertical="top" wrapText="1"/>
    </xf>
    <xf numFmtId="165"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wrapText="1"/>
    </xf>
    <xf numFmtId="165" fontId="5" fillId="0" borderId="2" xfId="0" applyNumberFormat="1" applyFont="1" applyBorder="1" applyAlignment="1">
      <alignment horizontal="center" vertical="center" wrapText="1" readingOrder="1"/>
    </xf>
    <xf numFmtId="164" fontId="4" fillId="0" borderId="0" xfId="0"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AA8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tabSelected="1" topLeftCell="A84" workbookViewId="0">
      <selection activeCell="B91" sqref="B91"/>
    </sheetView>
  </sheetViews>
  <sheetFormatPr defaultRowHeight="15" outlineLevelCol="1" x14ac:dyDescent="0.25"/>
  <cols>
    <col min="1" max="1" width="66.7109375" style="3" customWidth="1"/>
    <col min="2" max="2" width="15.140625" style="3" customWidth="1"/>
    <col min="3" max="3" width="13.140625" style="3" customWidth="1"/>
    <col min="4" max="5" width="16.42578125" style="3" customWidth="1"/>
    <col min="6" max="6" width="12" style="3" customWidth="1" outlineLevel="1"/>
    <col min="7" max="7" width="25.7109375" style="3" customWidth="1" outlineLevel="1"/>
    <col min="8" max="8" width="15.7109375" style="3" customWidth="1" outlineLevel="1"/>
    <col min="9" max="9" width="16.140625" style="3" customWidth="1" outlineLevel="1"/>
    <col min="10" max="10" width="18.7109375" style="3" customWidth="1" outlineLevel="1"/>
    <col min="11" max="11" width="15.7109375" style="3" customWidth="1" outlineLevel="1"/>
    <col min="12" max="13" width="9.140625" style="3" customWidth="1" outlineLevel="1"/>
    <col min="14" max="14" width="12" style="3" customWidth="1" outlineLevel="1"/>
    <col min="15" max="15" width="10.28515625" style="3" customWidth="1" outlineLevel="1"/>
    <col min="16" max="16" width="19.7109375" style="3" customWidth="1" outlineLevel="1"/>
    <col min="17" max="17" width="20.140625" style="3" customWidth="1"/>
    <col min="18" max="16384" width="9.140625" style="3"/>
  </cols>
  <sheetData>
    <row r="1" spans="1:4" x14ac:dyDescent="0.25">
      <c r="A1" s="1" t="s">
        <v>21</v>
      </c>
    </row>
    <row r="2" spans="1:4" x14ac:dyDescent="0.25">
      <c r="A2" s="2" t="s">
        <v>22</v>
      </c>
      <c r="B2" s="4"/>
      <c r="C2" s="4"/>
      <c r="D2" s="4"/>
    </row>
    <row r="3" spans="1:4" x14ac:dyDescent="0.25">
      <c r="A3" s="6"/>
      <c r="B3" s="7" t="s">
        <v>0</v>
      </c>
      <c r="C3" s="7" t="s">
        <v>1</v>
      </c>
      <c r="D3" s="7" t="s">
        <v>2</v>
      </c>
    </row>
    <row r="4" spans="1:4" x14ac:dyDescent="0.25">
      <c r="A4" s="8" t="s">
        <v>3</v>
      </c>
      <c r="B4" s="9"/>
      <c r="C4" s="9"/>
      <c r="D4" s="9"/>
    </row>
    <row r="5" spans="1:4" x14ac:dyDescent="0.25">
      <c r="A5" s="8" t="s">
        <v>4</v>
      </c>
      <c r="B5" s="9" t="s">
        <v>5</v>
      </c>
      <c r="C5" s="9" t="s">
        <v>5</v>
      </c>
      <c r="D5" s="9" t="s">
        <v>5</v>
      </c>
    </row>
    <row r="6" spans="1:4" x14ac:dyDescent="0.25">
      <c r="A6" s="8" t="s">
        <v>6</v>
      </c>
      <c r="B6" s="10">
        <v>633245.99</v>
      </c>
      <c r="C6" s="10">
        <v>691616.78</v>
      </c>
      <c r="D6" s="10">
        <v>793323.85</v>
      </c>
    </row>
    <row r="7" spans="1:4" x14ac:dyDescent="0.25">
      <c r="A7" s="8" t="s">
        <v>7</v>
      </c>
      <c r="B7" s="9" t="s">
        <v>5</v>
      </c>
      <c r="C7" s="9" t="s">
        <v>5</v>
      </c>
      <c r="D7" s="9" t="s">
        <v>5</v>
      </c>
    </row>
    <row r="8" spans="1:4" x14ac:dyDescent="0.25">
      <c r="A8" s="8" t="s">
        <v>90</v>
      </c>
      <c r="B8" s="10">
        <v>14294.25</v>
      </c>
      <c r="C8" s="11">
        <v>14608</v>
      </c>
      <c r="D8" s="11">
        <v>13243</v>
      </c>
    </row>
    <row r="9" spans="1:4" x14ac:dyDescent="0.25">
      <c r="A9" s="12" t="s">
        <v>8</v>
      </c>
      <c r="B9" s="9" t="s">
        <v>5</v>
      </c>
      <c r="C9" s="9" t="s">
        <v>5</v>
      </c>
      <c r="D9" s="9" t="s">
        <v>5</v>
      </c>
    </row>
    <row r="10" spans="1:4" x14ac:dyDescent="0.25">
      <c r="A10" s="12" t="s">
        <v>9</v>
      </c>
      <c r="B10" s="9" t="s">
        <v>5</v>
      </c>
      <c r="C10" s="9" t="s">
        <v>5</v>
      </c>
      <c r="D10" s="9" t="s">
        <v>5</v>
      </c>
    </row>
    <row r="11" spans="1:4" x14ac:dyDescent="0.25">
      <c r="A11" s="13" t="s">
        <v>10</v>
      </c>
      <c r="B11" s="14">
        <v>647540.24</v>
      </c>
      <c r="C11" s="14">
        <v>706224.78</v>
      </c>
      <c r="D11" s="14">
        <v>806566.85</v>
      </c>
    </row>
    <row r="12" spans="1:4" x14ac:dyDescent="0.25">
      <c r="A12" s="15" t="s">
        <v>11</v>
      </c>
      <c r="B12" s="9"/>
      <c r="C12" s="9"/>
      <c r="D12" s="9"/>
    </row>
    <row r="13" spans="1:4" x14ac:dyDescent="0.25">
      <c r="A13" s="16" t="s">
        <v>91</v>
      </c>
      <c r="B13" s="10">
        <v>447155.24</v>
      </c>
      <c r="C13" s="10">
        <v>431977.68</v>
      </c>
      <c r="D13" s="10">
        <v>497742.87</v>
      </c>
    </row>
    <row r="14" spans="1:4" x14ac:dyDescent="0.25">
      <c r="A14" s="16" t="s">
        <v>12</v>
      </c>
      <c r="B14" s="10">
        <v>28996.57</v>
      </c>
      <c r="C14" s="10">
        <v>35001.21</v>
      </c>
      <c r="D14" s="10">
        <v>40974.720000000001</v>
      </c>
    </row>
    <row r="15" spans="1:4" x14ac:dyDescent="0.25">
      <c r="A15" s="16" t="s">
        <v>13</v>
      </c>
      <c r="B15" s="10">
        <v>18215.509999999998</v>
      </c>
      <c r="C15" s="9" t="s">
        <v>14</v>
      </c>
      <c r="D15" s="10">
        <v>25437.21</v>
      </c>
    </row>
    <row r="16" spans="1:4" x14ac:dyDescent="0.25">
      <c r="A16" s="16" t="s">
        <v>15</v>
      </c>
      <c r="B16" s="11">
        <v>38235</v>
      </c>
      <c r="C16" s="11">
        <v>50575</v>
      </c>
      <c r="D16" s="11">
        <v>40575</v>
      </c>
    </row>
    <row r="17" spans="1:9" x14ac:dyDescent="0.25">
      <c r="A17" s="16" t="s">
        <v>16</v>
      </c>
      <c r="B17" s="9" t="s">
        <v>17</v>
      </c>
      <c r="C17" s="10">
        <v>47337.25</v>
      </c>
      <c r="D17" s="10">
        <v>50374.27</v>
      </c>
    </row>
    <row r="18" spans="1:9" x14ac:dyDescent="0.25">
      <c r="A18" s="16" t="s">
        <v>18</v>
      </c>
      <c r="B18" s="10">
        <v>33237.14</v>
      </c>
      <c r="C18" s="10">
        <v>32107.15</v>
      </c>
      <c r="D18" s="10">
        <v>33101.15</v>
      </c>
    </row>
    <row r="19" spans="1:9" x14ac:dyDescent="0.25">
      <c r="A19" s="13" t="s">
        <v>19</v>
      </c>
      <c r="B19" s="14">
        <v>565839.46</v>
      </c>
      <c r="C19" s="14">
        <v>596998.29</v>
      </c>
      <c r="D19" s="14">
        <v>688205.22</v>
      </c>
    </row>
    <row r="20" spans="1:9" x14ac:dyDescent="0.25">
      <c r="A20" s="13" t="s">
        <v>20</v>
      </c>
      <c r="B20" s="14">
        <f t="shared" ref="B20:C20" si="0">B11-B19</f>
        <v>81700.780000000028</v>
      </c>
      <c r="C20" s="14">
        <f t="shared" si="0"/>
        <v>109226.48999999999</v>
      </c>
      <c r="D20" s="14">
        <f>D11-D19</f>
        <v>118361.63</v>
      </c>
    </row>
    <row r="22" spans="1:9" x14ac:dyDescent="0.25">
      <c r="A22" s="26" t="s">
        <v>23</v>
      </c>
      <c r="B22" s="27"/>
      <c r="C22" s="27"/>
      <c r="D22" s="27"/>
      <c r="E22" s="27"/>
    </row>
    <row r="23" spans="1:9" ht="45" x14ac:dyDescent="0.25">
      <c r="A23" s="28" t="s">
        <v>24</v>
      </c>
      <c r="B23" s="29" t="s">
        <v>25</v>
      </c>
      <c r="C23" s="29" t="s">
        <v>26</v>
      </c>
      <c r="D23" s="29" t="s">
        <v>27</v>
      </c>
      <c r="E23" s="29" t="s">
        <v>28</v>
      </c>
      <c r="H23" s="5" t="s">
        <v>74</v>
      </c>
      <c r="I23" s="31" t="s">
        <v>76</v>
      </c>
    </row>
    <row r="24" spans="1:9" x14ac:dyDescent="0.25">
      <c r="A24" s="30" t="s">
        <v>29</v>
      </c>
      <c r="B24" s="30"/>
      <c r="C24" s="30"/>
      <c r="D24" s="30"/>
      <c r="E24" s="30"/>
      <c r="G24" s="3" t="s">
        <v>75</v>
      </c>
      <c r="H24" s="3">
        <v>3</v>
      </c>
      <c r="I24" s="3">
        <v>4</v>
      </c>
    </row>
    <row r="25" spans="1:9" x14ac:dyDescent="0.25">
      <c r="A25" s="30" t="s">
        <v>30</v>
      </c>
      <c r="B25" s="30"/>
      <c r="C25" s="30"/>
      <c r="D25" s="30"/>
      <c r="E25" s="30"/>
      <c r="G25" s="3" t="s">
        <v>72</v>
      </c>
      <c r="H25" s="32">
        <v>5460</v>
      </c>
      <c r="I25" s="32">
        <v>6605</v>
      </c>
    </row>
    <row r="26" spans="1:9" x14ac:dyDescent="0.25">
      <c r="A26" s="30" t="s">
        <v>78</v>
      </c>
      <c r="B26" s="33">
        <v>4</v>
      </c>
      <c r="C26" s="34">
        <f>H28</f>
        <v>7254.9124999999995</v>
      </c>
      <c r="D26" s="35">
        <f>B26*C26</f>
        <v>29019.649999999998</v>
      </c>
      <c r="E26" s="33">
        <v>2018</v>
      </c>
      <c r="G26" s="3" t="s">
        <v>73</v>
      </c>
      <c r="H26" s="32">
        <f>H25*4.18</f>
        <v>22822.799999999999</v>
      </c>
      <c r="I26" s="32">
        <f>I25*4.18</f>
        <v>27608.899999999998</v>
      </c>
    </row>
    <row r="27" spans="1:9" x14ac:dyDescent="0.25">
      <c r="A27" s="30" t="s">
        <v>31</v>
      </c>
      <c r="B27" s="30"/>
      <c r="C27" s="30"/>
      <c r="D27" s="30"/>
      <c r="E27" s="30"/>
      <c r="G27" s="3" t="s">
        <v>77</v>
      </c>
      <c r="H27" s="32">
        <f>H26/H24</f>
        <v>7607.5999999999995</v>
      </c>
      <c r="I27" s="32">
        <f>I26/I24</f>
        <v>6902.2249999999995</v>
      </c>
    </row>
    <row r="28" spans="1:9" x14ac:dyDescent="0.25">
      <c r="A28" s="30" t="s">
        <v>32</v>
      </c>
      <c r="B28" s="30"/>
      <c r="C28" s="30"/>
      <c r="D28" s="30"/>
      <c r="E28" s="30"/>
      <c r="G28" s="3" t="s">
        <v>79</v>
      </c>
      <c r="H28" s="32">
        <f>AVERAGE(H27:I27)</f>
        <v>7254.9124999999995</v>
      </c>
    </row>
    <row r="29" spans="1:9" x14ac:dyDescent="0.25">
      <c r="A29" s="30" t="s">
        <v>33</v>
      </c>
      <c r="B29" s="30"/>
      <c r="C29" s="30"/>
      <c r="D29" s="30"/>
      <c r="E29" s="30"/>
    </row>
    <row r="30" spans="1:9" x14ac:dyDescent="0.25">
      <c r="A30" s="30" t="s">
        <v>87</v>
      </c>
      <c r="B30" s="30"/>
      <c r="C30" s="30"/>
      <c r="D30" s="36">
        <f>D26</f>
        <v>29019.649999999998</v>
      </c>
      <c r="E30" s="30"/>
    </row>
    <row r="32" spans="1:9" x14ac:dyDescent="0.25">
      <c r="A32" s="26" t="s">
        <v>35</v>
      </c>
      <c r="B32" s="27"/>
      <c r="C32" s="27"/>
      <c r="D32" s="27"/>
      <c r="E32" s="27"/>
    </row>
    <row r="33" spans="1:16" ht="45" x14ac:dyDescent="0.25">
      <c r="A33" s="28" t="s">
        <v>34</v>
      </c>
      <c r="B33" s="29" t="s">
        <v>25</v>
      </c>
      <c r="C33" s="29" t="s">
        <v>26</v>
      </c>
      <c r="D33" s="29" t="s">
        <v>82</v>
      </c>
      <c r="E33" s="29" t="s">
        <v>88</v>
      </c>
    </row>
    <row r="34" spans="1:16" x14ac:dyDescent="0.25">
      <c r="A34" s="38" t="s">
        <v>83</v>
      </c>
      <c r="B34" s="35">
        <f>D26</f>
        <v>29019.649999999998</v>
      </c>
      <c r="C34" s="33">
        <v>20</v>
      </c>
      <c r="D34" s="35">
        <f>B34/C34</f>
        <v>1450.9824999999998</v>
      </c>
      <c r="E34" s="39" t="s">
        <v>86</v>
      </c>
    </row>
    <row r="35" spans="1:16" x14ac:dyDescent="0.25">
      <c r="A35" s="38" t="s">
        <v>84</v>
      </c>
      <c r="B35" s="35">
        <f>B34</f>
        <v>29019.649999999998</v>
      </c>
      <c r="C35" s="40">
        <v>0.01</v>
      </c>
      <c r="D35" s="41">
        <f>B35*C35</f>
        <v>290.19649999999996</v>
      </c>
      <c r="E35" s="39" t="s">
        <v>86</v>
      </c>
    </row>
    <row r="36" spans="1:16" x14ac:dyDescent="0.25">
      <c r="A36" s="38" t="s">
        <v>85</v>
      </c>
      <c r="B36" s="35">
        <f>B35</f>
        <v>29019.649999999998</v>
      </c>
      <c r="C36" s="42">
        <v>5.0000000000000001E-3</v>
      </c>
      <c r="D36" s="41">
        <f>B36*C36</f>
        <v>145.09824999999998</v>
      </c>
      <c r="E36" s="39" t="s">
        <v>86</v>
      </c>
    </row>
    <row r="37" spans="1:16" x14ac:dyDescent="0.25">
      <c r="A37" s="38" t="s">
        <v>80</v>
      </c>
      <c r="B37" s="30"/>
      <c r="C37" s="30"/>
      <c r="D37" s="30"/>
      <c r="E37" s="30"/>
    </row>
    <row r="38" spans="1:16" x14ac:dyDescent="0.25">
      <c r="A38" s="38" t="s">
        <v>81</v>
      </c>
      <c r="B38" s="30"/>
      <c r="C38" s="30"/>
      <c r="D38" s="30"/>
      <c r="E38" s="30"/>
    </row>
    <row r="39" spans="1:16" x14ac:dyDescent="0.25">
      <c r="A39" s="74" t="s">
        <v>125</v>
      </c>
      <c r="B39" s="75"/>
      <c r="C39" s="75"/>
      <c r="D39" s="76">
        <f>SUM(D34:D36)</f>
        <v>1886.2772499999999</v>
      </c>
      <c r="E39" s="55"/>
    </row>
    <row r="41" spans="1:16" x14ac:dyDescent="0.25">
      <c r="A41" s="26" t="s">
        <v>36</v>
      </c>
      <c r="B41" s="27"/>
      <c r="C41" s="27"/>
      <c r="D41" s="27"/>
      <c r="E41" s="27"/>
      <c r="I41" s="3" t="s">
        <v>105</v>
      </c>
      <c r="J41" s="50">
        <v>0.1338</v>
      </c>
    </row>
    <row r="42" spans="1:16" ht="30" x14ac:dyDescent="0.25">
      <c r="A42" s="28" t="s">
        <v>37</v>
      </c>
      <c r="B42" s="29" t="s">
        <v>38</v>
      </c>
      <c r="C42" s="29" t="s">
        <v>25</v>
      </c>
      <c r="D42" s="29" t="s">
        <v>26</v>
      </c>
      <c r="E42" s="29" t="s">
        <v>39</v>
      </c>
      <c r="G42" s="45" t="s">
        <v>97</v>
      </c>
      <c r="H42" s="45" t="s">
        <v>98</v>
      </c>
      <c r="I42" s="45" t="s">
        <v>99</v>
      </c>
      <c r="J42" s="45" t="s">
        <v>100</v>
      </c>
      <c r="K42" s="45"/>
      <c r="L42" s="46" t="s">
        <v>101</v>
      </c>
      <c r="M42" s="46" t="s">
        <v>102</v>
      </c>
      <c r="N42" s="45" t="s">
        <v>103</v>
      </c>
      <c r="O42" s="45" t="s">
        <v>104</v>
      </c>
      <c r="P42" s="44" t="s">
        <v>106</v>
      </c>
    </row>
    <row r="43" spans="1:16" x14ac:dyDescent="0.25">
      <c r="A43" s="30" t="s">
        <v>40</v>
      </c>
      <c r="B43" s="43" t="s">
        <v>92</v>
      </c>
      <c r="C43" s="33">
        <v>200</v>
      </c>
      <c r="D43" s="30"/>
      <c r="E43" s="33">
        <f>C43*D43</f>
        <v>0</v>
      </c>
      <c r="G43" s="46">
        <v>253.75</v>
      </c>
      <c r="H43" s="46">
        <v>29</v>
      </c>
      <c r="I43" s="45">
        <f>G43+H43</f>
        <v>282.75</v>
      </c>
      <c r="J43" s="47">
        <f>I43*J41</f>
        <v>37.831949999999999</v>
      </c>
      <c r="K43" s="45"/>
      <c r="L43" s="45">
        <v>250</v>
      </c>
      <c r="M43" s="45">
        <f>L43/3</f>
        <v>83.333333333333329</v>
      </c>
      <c r="N43" s="48">
        <v>2000</v>
      </c>
      <c r="O43" s="49">
        <f>N43/M43</f>
        <v>24</v>
      </c>
      <c r="P43" s="51">
        <f>J43/L43</f>
        <v>0.15132779999999998</v>
      </c>
    </row>
    <row r="44" spans="1:16" x14ac:dyDescent="0.25">
      <c r="A44" s="30" t="s">
        <v>41</v>
      </c>
      <c r="B44" s="43" t="s">
        <v>92</v>
      </c>
      <c r="C44" s="33">
        <v>300</v>
      </c>
      <c r="D44" s="30"/>
      <c r="E44" s="33">
        <f t="shared" ref="E44:E49" si="1">C44*D44</f>
        <v>0</v>
      </c>
    </row>
    <row r="45" spans="1:16" x14ac:dyDescent="0.25">
      <c r="A45" s="30" t="s">
        <v>42</v>
      </c>
      <c r="B45" s="43" t="s">
        <v>93</v>
      </c>
      <c r="C45" s="33"/>
      <c r="D45" s="30"/>
      <c r="E45" s="33">
        <f t="shared" si="1"/>
        <v>0</v>
      </c>
    </row>
    <row r="46" spans="1:16" x14ac:dyDescent="0.25">
      <c r="A46" s="30" t="s">
        <v>43</v>
      </c>
      <c r="B46" s="43" t="s">
        <v>94</v>
      </c>
      <c r="C46" s="52">
        <f>J43*15</f>
        <v>567.47924999999998</v>
      </c>
      <c r="D46" s="30"/>
      <c r="E46" s="33">
        <f t="shared" si="1"/>
        <v>0</v>
      </c>
    </row>
    <row r="47" spans="1:16" x14ac:dyDescent="0.25">
      <c r="A47" s="30" t="s">
        <v>111</v>
      </c>
      <c r="B47" s="43" t="s">
        <v>95</v>
      </c>
      <c r="C47" s="33">
        <v>5</v>
      </c>
      <c r="D47" s="30"/>
      <c r="E47" s="33">
        <f t="shared" si="1"/>
        <v>0</v>
      </c>
    </row>
    <row r="48" spans="1:16" x14ac:dyDescent="0.25">
      <c r="A48" s="30" t="s">
        <v>108</v>
      </c>
      <c r="B48" s="43" t="s">
        <v>96</v>
      </c>
      <c r="C48" s="43">
        <v>2</v>
      </c>
      <c r="D48" s="43"/>
      <c r="E48" s="33">
        <f t="shared" si="1"/>
        <v>0</v>
      </c>
    </row>
    <row r="49" spans="1:8" x14ac:dyDescent="0.25">
      <c r="A49" s="30" t="s">
        <v>109</v>
      </c>
      <c r="B49" s="43" t="s">
        <v>110</v>
      </c>
      <c r="C49" s="43">
        <v>10</v>
      </c>
      <c r="D49" s="43"/>
      <c r="E49" s="33">
        <f t="shared" si="1"/>
        <v>0</v>
      </c>
      <c r="G49" s="44" t="s">
        <v>107</v>
      </c>
    </row>
    <row r="50" spans="1:8" ht="30" x14ac:dyDescent="0.25">
      <c r="A50" s="54" t="s">
        <v>112</v>
      </c>
      <c r="B50" s="55"/>
      <c r="C50" s="55"/>
      <c r="D50" s="55"/>
      <c r="E50" s="56">
        <f>E53*P43</f>
        <v>75322.333482785994</v>
      </c>
      <c r="G50" s="53">
        <f>E50/J43/4</f>
        <v>497.74286999999998</v>
      </c>
      <c r="H50" s="87">
        <f>E50/I43/4</f>
        <v>66.597996005999988</v>
      </c>
    </row>
    <row r="51" spans="1:8" x14ac:dyDescent="0.25">
      <c r="A51" s="54" t="s">
        <v>113</v>
      </c>
      <c r="B51" s="55"/>
      <c r="C51" s="55"/>
      <c r="D51" s="55"/>
      <c r="E51" s="56">
        <f>E53-E50</f>
        <v>422420.53651721403</v>
      </c>
      <c r="H51" s="57"/>
    </row>
    <row r="52" spans="1:8" x14ac:dyDescent="0.25">
      <c r="A52" s="54" t="s">
        <v>114</v>
      </c>
      <c r="B52" s="55"/>
      <c r="C52" s="55"/>
      <c r="D52" s="55"/>
      <c r="E52" s="56">
        <f>E53</f>
        <v>497742.87</v>
      </c>
      <c r="H52" s="57"/>
    </row>
    <row r="53" spans="1:8" x14ac:dyDescent="0.25">
      <c r="A53" s="16" t="s">
        <v>89</v>
      </c>
      <c r="B53" s="10"/>
      <c r="C53" s="10"/>
      <c r="D53" s="10"/>
      <c r="E53" s="11">
        <v>497742.87</v>
      </c>
    </row>
    <row r="54" spans="1:8" ht="60" x14ac:dyDescent="0.25">
      <c r="A54" s="58" t="s">
        <v>115</v>
      </c>
      <c r="B54" s="59"/>
      <c r="C54" s="59"/>
      <c r="D54" s="59"/>
      <c r="E54" s="60">
        <f>E55/2</f>
        <v>20487.36</v>
      </c>
      <c r="F54" s="32"/>
      <c r="G54" s="32"/>
    </row>
    <row r="55" spans="1:8" x14ac:dyDescent="0.25">
      <c r="A55" s="16" t="s">
        <v>12</v>
      </c>
      <c r="B55" s="10"/>
      <c r="C55" s="10"/>
      <c r="D55" s="10"/>
      <c r="E55" s="11">
        <v>40974.720000000001</v>
      </c>
    </row>
    <row r="56" spans="1:8" x14ac:dyDescent="0.25">
      <c r="A56" s="58" t="s">
        <v>121</v>
      </c>
      <c r="B56" s="59"/>
      <c r="C56" s="59"/>
      <c r="D56" s="59"/>
      <c r="E56" s="60">
        <f>E52+E54</f>
        <v>518230.23</v>
      </c>
    </row>
    <row r="57" spans="1:8" x14ac:dyDescent="0.25">
      <c r="A57" s="5"/>
    </row>
    <row r="58" spans="1:8" s="1" customFormat="1" ht="16.5" customHeight="1" x14ac:dyDescent="0.25">
      <c r="A58" s="71" t="s">
        <v>120</v>
      </c>
      <c r="B58" s="72"/>
      <c r="C58" s="72"/>
      <c r="D58" s="72"/>
      <c r="E58" s="72"/>
    </row>
    <row r="59" spans="1:8" x14ac:dyDescent="0.25">
      <c r="A59" s="28" t="s">
        <v>46</v>
      </c>
      <c r="B59" s="29" t="s">
        <v>38</v>
      </c>
      <c r="C59" s="29" t="s">
        <v>25</v>
      </c>
      <c r="D59" s="29" t="s">
        <v>26</v>
      </c>
      <c r="E59" s="29" t="s">
        <v>39</v>
      </c>
    </row>
    <row r="60" spans="1:8" x14ac:dyDescent="0.25">
      <c r="A60" s="30" t="s">
        <v>44</v>
      </c>
      <c r="B60" s="43"/>
      <c r="C60" s="30"/>
      <c r="D60" s="30"/>
      <c r="E60" s="30"/>
    </row>
    <row r="61" spans="1:8" x14ac:dyDescent="0.25">
      <c r="A61" s="30" t="s">
        <v>47</v>
      </c>
      <c r="B61" s="43"/>
      <c r="C61" s="30"/>
      <c r="D61" s="30"/>
      <c r="E61" s="30"/>
    </row>
    <row r="62" spans="1:8" x14ac:dyDescent="0.25">
      <c r="A62" s="30" t="s">
        <v>48</v>
      </c>
      <c r="B62" s="43"/>
      <c r="C62" s="30"/>
      <c r="D62" s="30"/>
      <c r="E62" s="30"/>
    </row>
    <row r="63" spans="1:8" x14ac:dyDescent="0.25">
      <c r="A63" s="30" t="s">
        <v>49</v>
      </c>
      <c r="B63" s="43"/>
      <c r="C63" s="30"/>
      <c r="D63" s="30"/>
      <c r="E63" s="30"/>
    </row>
    <row r="64" spans="1:8" x14ac:dyDescent="0.25">
      <c r="A64" s="30" t="s">
        <v>45</v>
      </c>
      <c r="B64" s="43"/>
      <c r="C64" s="43"/>
      <c r="D64" s="43"/>
      <c r="E64" s="43"/>
    </row>
    <row r="65" spans="1:6" x14ac:dyDescent="0.25">
      <c r="A65" s="30" t="s">
        <v>50</v>
      </c>
      <c r="B65" s="43"/>
      <c r="C65" s="43"/>
      <c r="D65" s="43"/>
      <c r="E65" s="43"/>
    </row>
    <row r="66" spans="1:6" x14ac:dyDescent="0.25">
      <c r="A66" s="30" t="s">
        <v>51</v>
      </c>
      <c r="B66" s="43"/>
      <c r="C66" s="43"/>
      <c r="D66" s="43"/>
      <c r="E66" s="43"/>
    </row>
    <row r="67" spans="1:6" x14ac:dyDescent="0.25">
      <c r="A67" s="16" t="s">
        <v>13</v>
      </c>
      <c r="B67" s="10"/>
      <c r="C67" s="9"/>
      <c r="D67" s="10"/>
      <c r="E67" s="11">
        <v>25437.21</v>
      </c>
    </row>
    <row r="68" spans="1:6" x14ac:dyDescent="0.25">
      <c r="A68" s="16" t="s">
        <v>15</v>
      </c>
      <c r="B68" s="11"/>
      <c r="C68" s="11"/>
      <c r="D68" s="11"/>
      <c r="E68" s="11">
        <v>40575</v>
      </c>
    </row>
    <row r="69" spans="1:6" x14ac:dyDescent="0.25">
      <c r="A69" s="16" t="s">
        <v>16</v>
      </c>
      <c r="B69" s="9"/>
      <c r="C69" s="10"/>
      <c r="D69" s="9"/>
      <c r="E69" s="11">
        <v>50374.27</v>
      </c>
    </row>
    <row r="70" spans="1:6" x14ac:dyDescent="0.25">
      <c r="A70" s="16" t="s">
        <v>18</v>
      </c>
      <c r="B70" s="10"/>
      <c r="C70" s="10"/>
      <c r="D70" s="10"/>
      <c r="E70" s="11">
        <v>33101.15</v>
      </c>
    </row>
    <row r="71" spans="1:6" ht="30" x14ac:dyDescent="0.25">
      <c r="A71" s="58" t="s">
        <v>116</v>
      </c>
      <c r="B71" s="59"/>
      <c r="C71" s="59"/>
      <c r="D71" s="59"/>
      <c r="E71" s="60">
        <f>SUM(E67:E70)</f>
        <v>149487.62999999998</v>
      </c>
    </row>
    <row r="72" spans="1:6" x14ac:dyDescent="0.25">
      <c r="A72" s="13" t="s">
        <v>19</v>
      </c>
      <c r="B72" s="14"/>
      <c r="C72" s="14"/>
      <c r="D72" s="14"/>
      <c r="E72" s="61">
        <v>688205.22</v>
      </c>
    </row>
    <row r="73" spans="1:6" x14ac:dyDescent="0.25">
      <c r="A73" s="62" t="s">
        <v>117</v>
      </c>
      <c r="B73" s="63"/>
      <c r="C73" s="63"/>
      <c r="D73" s="63"/>
      <c r="E73" s="64">
        <f>E71+E56</f>
        <v>667717.86</v>
      </c>
    </row>
    <row r="74" spans="1:6" ht="30" x14ac:dyDescent="0.25">
      <c r="A74" s="5" t="s">
        <v>118</v>
      </c>
    </row>
    <row r="75" spans="1:6" x14ac:dyDescent="0.25">
      <c r="A75" s="67" t="s">
        <v>119</v>
      </c>
      <c r="B75" s="68"/>
      <c r="C75" s="68"/>
      <c r="D75" s="68"/>
      <c r="E75" s="68"/>
      <c r="F75" s="68"/>
    </row>
    <row r="76" spans="1:6" ht="30" x14ac:dyDescent="0.25">
      <c r="A76" s="28" t="s">
        <v>52</v>
      </c>
      <c r="B76" s="29" t="s">
        <v>38</v>
      </c>
      <c r="C76" s="29" t="s">
        <v>25</v>
      </c>
      <c r="D76" s="29" t="s">
        <v>26</v>
      </c>
      <c r="E76" s="29" t="s">
        <v>27</v>
      </c>
      <c r="F76" s="29" t="s">
        <v>53</v>
      </c>
    </row>
    <row r="77" spans="1:6" x14ac:dyDescent="0.25">
      <c r="A77" s="30" t="s">
        <v>54</v>
      </c>
      <c r="B77" s="43"/>
      <c r="C77" s="30"/>
      <c r="D77" s="30"/>
      <c r="E77" s="30"/>
      <c r="F77" s="30"/>
    </row>
    <row r="78" spans="1:6" x14ac:dyDescent="0.25">
      <c r="A78" s="30" t="s">
        <v>45</v>
      </c>
      <c r="B78" s="43"/>
      <c r="C78" s="43"/>
      <c r="D78" s="43"/>
      <c r="E78" s="43"/>
      <c r="F78" s="43"/>
    </row>
    <row r="79" spans="1:6" x14ac:dyDescent="0.25">
      <c r="A79" s="30" t="s">
        <v>55</v>
      </c>
      <c r="B79" s="43"/>
      <c r="C79" s="43"/>
      <c r="D79" s="43"/>
      <c r="E79" s="43"/>
      <c r="F79" s="43"/>
    </row>
    <row r="80" spans="1:6" x14ac:dyDescent="0.25">
      <c r="A80" s="30" t="s">
        <v>51</v>
      </c>
      <c r="B80" s="43"/>
      <c r="C80" s="43"/>
      <c r="D80" s="43"/>
      <c r="E80" s="43"/>
      <c r="F80" s="43"/>
    </row>
    <row r="81" spans="1:6" x14ac:dyDescent="0.25">
      <c r="A81" s="8" t="s">
        <v>6</v>
      </c>
      <c r="B81" s="10"/>
      <c r="C81" s="10"/>
      <c r="D81" s="10"/>
      <c r="E81" s="10">
        <v>793323.85</v>
      </c>
      <c r="F81" s="39" t="s">
        <v>86</v>
      </c>
    </row>
    <row r="82" spans="1:6" x14ac:dyDescent="0.25">
      <c r="A82" s="8" t="s">
        <v>7</v>
      </c>
      <c r="B82" s="9"/>
      <c r="C82" s="9"/>
      <c r="D82" s="9"/>
      <c r="E82" s="9" t="s">
        <v>5</v>
      </c>
      <c r="F82" s="44"/>
    </row>
    <row r="83" spans="1:6" x14ac:dyDescent="0.25">
      <c r="A83" s="8" t="s">
        <v>90</v>
      </c>
      <c r="B83" s="10"/>
      <c r="C83" s="10"/>
      <c r="D83" s="10"/>
      <c r="E83" s="11">
        <v>13243</v>
      </c>
      <c r="F83" s="44" t="s">
        <v>122</v>
      </c>
    </row>
    <row r="84" spans="1:6" x14ac:dyDescent="0.25">
      <c r="A84" s="13" t="s">
        <v>123</v>
      </c>
      <c r="B84" s="14"/>
      <c r="C84" s="14"/>
      <c r="D84" s="14"/>
      <c r="E84" s="61">
        <v>806566.85</v>
      </c>
      <c r="F84" s="14"/>
    </row>
    <row r="85" spans="1:6" x14ac:dyDescent="0.25">
      <c r="A85" s="69"/>
      <c r="B85" s="65"/>
      <c r="C85" s="65"/>
      <c r="D85" s="65"/>
      <c r="E85" s="66"/>
      <c r="F85" s="70"/>
    </row>
    <row r="86" spans="1:6" x14ac:dyDescent="0.25">
      <c r="A86" s="80" t="s">
        <v>124</v>
      </c>
      <c r="B86" s="81"/>
      <c r="C86" s="81"/>
      <c r="D86" s="81"/>
      <c r="E86" s="82"/>
      <c r="F86" s="70"/>
    </row>
    <row r="87" spans="1:6" x14ac:dyDescent="0.25">
      <c r="A87" s="77" t="s">
        <v>126</v>
      </c>
      <c r="B87" s="14"/>
      <c r="C87" s="14"/>
      <c r="D87" s="14"/>
      <c r="E87" s="61">
        <v>806566.85</v>
      </c>
      <c r="F87" s="70"/>
    </row>
    <row r="88" spans="1:6" ht="16.5" customHeight="1" x14ac:dyDescent="0.25">
      <c r="A88" s="78" t="s">
        <v>127</v>
      </c>
      <c r="B88" s="63"/>
      <c r="C88" s="63"/>
      <c r="D88" s="63"/>
      <c r="E88" s="64">
        <f>E89+E90</f>
        <v>668153.15474999999</v>
      </c>
      <c r="F88" s="70"/>
    </row>
    <row r="89" spans="1:6" x14ac:dyDescent="0.25">
      <c r="A89" s="78" t="s">
        <v>128</v>
      </c>
      <c r="B89" s="63"/>
      <c r="C89" s="63"/>
      <c r="D89" s="63"/>
      <c r="E89" s="64">
        <f>E73</f>
        <v>667717.86</v>
      </c>
      <c r="F89" s="70"/>
    </row>
    <row r="90" spans="1:6" x14ac:dyDescent="0.25">
      <c r="A90" s="73" t="s">
        <v>129</v>
      </c>
      <c r="B90" s="55"/>
      <c r="C90" s="55"/>
      <c r="D90" s="55"/>
      <c r="E90" s="79">
        <f>D35+D36</f>
        <v>435.29474999999991</v>
      </c>
      <c r="F90" s="70"/>
    </row>
    <row r="91" spans="1:6" x14ac:dyDescent="0.25">
      <c r="A91" s="8" t="s">
        <v>130</v>
      </c>
      <c r="B91" s="10"/>
      <c r="C91" s="10"/>
      <c r="D91" s="10"/>
      <c r="E91" s="11">
        <f>E87-E88</f>
        <v>138413.69524999999</v>
      </c>
      <c r="F91" s="70"/>
    </row>
    <row r="92" spans="1:6" x14ac:dyDescent="0.25">
      <c r="A92" s="8" t="s">
        <v>131</v>
      </c>
      <c r="B92" s="10"/>
      <c r="C92" s="10"/>
      <c r="D92" s="10"/>
      <c r="E92" s="11">
        <f>D34</f>
        <v>1450.9824999999998</v>
      </c>
      <c r="F92" s="70"/>
    </row>
    <row r="93" spans="1:6" x14ac:dyDescent="0.25">
      <c r="A93" s="8" t="s">
        <v>132</v>
      </c>
      <c r="B93" s="10"/>
      <c r="C93" s="10"/>
      <c r="D93" s="10"/>
      <c r="E93" s="11">
        <f>E91-E92</f>
        <v>136962.71274999998</v>
      </c>
      <c r="F93" s="70"/>
    </row>
    <row r="94" spans="1:6" x14ac:dyDescent="0.25">
      <c r="A94" s="8" t="s">
        <v>133</v>
      </c>
      <c r="B94" s="10"/>
      <c r="C94" s="10"/>
      <c r="D94" s="10"/>
      <c r="E94" s="11">
        <f>E93*10%</f>
        <v>13696.271274999999</v>
      </c>
      <c r="F94" s="70"/>
    </row>
    <row r="95" spans="1:6" x14ac:dyDescent="0.25">
      <c r="A95" s="8" t="s">
        <v>134</v>
      </c>
      <c r="B95" s="10"/>
      <c r="C95" s="10"/>
      <c r="D95" s="10"/>
      <c r="E95" s="11">
        <f>E93-E94</f>
        <v>123266.44147499997</v>
      </c>
      <c r="F95" s="70"/>
    </row>
    <row r="97" spans="1:6" ht="15.75" thickBot="1" x14ac:dyDescent="0.3">
      <c r="A97" s="17" t="s">
        <v>71</v>
      </c>
    </row>
    <row r="98" spans="1:6" ht="15.75" thickBot="1" x14ac:dyDescent="0.3">
      <c r="A98" s="18" t="s">
        <v>56</v>
      </c>
      <c r="B98" s="19">
        <v>2018</v>
      </c>
      <c r="C98" s="19">
        <v>2019</v>
      </c>
      <c r="D98" s="19">
        <v>2020</v>
      </c>
      <c r="E98" s="19" t="s">
        <v>57</v>
      </c>
      <c r="F98" s="19" t="s">
        <v>57</v>
      </c>
    </row>
    <row r="99" spans="1:6" ht="15.75" thickBot="1" x14ac:dyDescent="0.3">
      <c r="A99" s="20" t="s">
        <v>58</v>
      </c>
      <c r="B99" s="84">
        <f>D35+D36</f>
        <v>435.29474999999991</v>
      </c>
      <c r="C99" s="20"/>
      <c r="D99" s="20"/>
      <c r="E99" s="20"/>
      <c r="F99" s="20"/>
    </row>
    <row r="100" spans="1:6" ht="15.75" thickBot="1" x14ac:dyDescent="0.3">
      <c r="A100" s="20" t="s">
        <v>59</v>
      </c>
      <c r="B100" s="84">
        <f>E52+E54</f>
        <v>518230.23</v>
      </c>
      <c r="C100" s="21"/>
      <c r="D100" s="21"/>
      <c r="E100" s="21"/>
      <c r="F100" s="21"/>
    </row>
    <row r="101" spans="1:6" ht="15.75" thickBot="1" x14ac:dyDescent="0.3">
      <c r="A101" s="20" t="s">
        <v>60</v>
      </c>
      <c r="B101" s="85">
        <f>E71</f>
        <v>149487.62999999998</v>
      </c>
      <c r="C101" s="21"/>
      <c r="D101" s="21"/>
      <c r="E101" s="21"/>
      <c r="F101" s="21"/>
    </row>
    <row r="103" spans="1:6" ht="15.75" thickBot="1" x14ac:dyDescent="0.3">
      <c r="A103" s="17" t="s">
        <v>61</v>
      </c>
    </row>
    <row r="104" spans="1:6" ht="15.75" thickBot="1" x14ac:dyDescent="0.3">
      <c r="A104" s="18" t="s">
        <v>62</v>
      </c>
      <c r="B104" s="19">
        <v>2018</v>
      </c>
      <c r="C104" s="19">
        <v>2019</v>
      </c>
      <c r="D104" s="19">
        <v>2020</v>
      </c>
      <c r="E104" s="19" t="s">
        <v>57</v>
      </c>
      <c r="F104" s="19" t="s">
        <v>57</v>
      </c>
    </row>
    <row r="105" spans="1:6" ht="15.75" thickBot="1" x14ac:dyDescent="0.3">
      <c r="A105" s="20" t="s">
        <v>58</v>
      </c>
      <c r="B105" s="83">
        <f>E84</f>
        <v>806566.85</v>
      </c>
      <c r="C105" s="20"/>
      <c r="D105" s="20"/>
      <c r="E105" s="20"/>
      <c r="F105" s="20"/>
    </row>
    <row r="106" spans="1:6" ht="15.75" thickBot="1" x14ac:dyDescent="0.3">
      <c r="A106" s="20" t="s">
        <v>59</v>
      </c>
      <c r="B106" s="21"/>
      <c r="C106" s="21"/>
      <c r="D106" s="21"/>
      <c r="E106" s="21"/>
      <c r="F106" s="21"/>
    </row>
    <row r="107" spans="1:6" ht="15.75" thickBot="1" x14ac:dyDescent="0.3">
      <c r="A107" s="20" t="s">
        <v>60</v>
      </c>
      <c r="B107" s="21"/>
      <c r="C107" s="21"/>
      <c r="D107" s="21"/>
      <c r="E107" s="21"/>
      <c r="F107" s="21"/>
    </row>
    <row r="109" spans="1:6" ht="15.75" thickBot="1" x14ac:dyDescent="0.3">
      <c r="A109" s="17" t="s">
        <v>63</v>
      </c>
    </row>
    <row r="110" spans="1:6" ht="15.75" thickBot="1" x14ac:dyDescent="0.3">
      <c r="A110" s="22"/>
      <c r="B110" s="19">
        <v>2018</v>
      </c>
      <c r="C110" s="19">
        <v>2019</v>
      </c>
      <c r="D110" s="19">
        <v>2020</v>
      </c>
      <c r="E110" s="19" t="s">
        <v>57</v>
      </c>
      <c r="F110" s="19" t="s">
        <v>57</v>
      </c>
    </row>
    <row r="111" spans="1:6" ht="15.75" thickBot="1" x14ac:dyDescent="0.3">
      <c r="A111" s="20" t="s">
        <v>64</v>
      </c>
      <c r="B111" s="86">
        <f>B105-SUM(B99:B101)</f>
        <v>138413.69524999999</v>
      </c>
      <c r="C111" s="23" t="s">
        <v>66</v>
      </c>
      <c r="D111" s="23" t="s">
        <v>65</v>
      </c>
      <c r="E111" s="23" t="s">
        <v>65</v>
      </c>
      <c r="F111" s="23" t="s">
        <v>65</v>
      </c>
    </row>
    <row r="113" spans="1:6" ht="15.75" thickBot="1" x14ac:dyDescent="0.3">
      <c r="A113" s="17" t="s">
        <v>67</v>
      </c>
    </row>
    <row r="114" spans="1:6" ht="15.75" thickBot="1" x14ac:dyDescent="0.3">
      <c r="A114" s="18" t="s">
        <v>68</v>
      </c>
      <c r="B114" s="19">
        <v>2018</v>
      </c>
      <c r="C114" s="19">
        <v>2019</v>
      </c>
      <c r="D114" s="19">
        <v>2020</v>
      </c>
      <c r="E114" s="19" t="s">
        <v>57</v>
      </c>
      <c r="F114" s="19" t="s">
        <v>57</v>
      </c>
    </row>
    <row r="115" spans="1:6" ht="15.75" thickBot="1" x14ac:dyDescent="0.3">
      <c r="A115" s="24"/>
      <c r="B115" s="37">
        <f>D30</f>
        <v>29019.649999999998</v>
      </c>
      <c r="C115" s="20"/>
      <c r="D115" s="20"/>
      <c r="E115" s="20"/>
      <c r="F115" s="20"/>
    </row>
    <row r="117" spans="1:6" ht="15.75" thickBot="1" x14ac:dyDescent="0.3">
      <c r="A117" s="5" t="s">
        <v>69</v>
      </c>
    </row>
    <row r="118" spans="1:6" ht="15.75" thickBot="1" x14ac:dyDescent="0.3">
      <c r="A118" s="22"/>
      <c r="B118" s="19">
        <v>2018</v>
      </c>
      <c r="C118" s="19">
        <v>2019</v>
      </c>
      <c r="D118" s="19">
        <v>2020</v>
      </c>
      <c r="E118" s="19" t="s">
        <v>57</v>
      </c>
      <c r="F118" s="19" t="s">
        <v>57</v>
      </c>
    </row>
    <row r="119" spans="1:6" ht="15.75" thickBot="1" x14ac:dyDescent="0.3">
      <c r="A119" s="25" t="s">
        <v>70</v>
      </c>
      <c r="B119" s="86">
        <f>B111-B115</f>
        <v>109394.04525</v>
      </c>
      <c r="C119" s="23" t="s">
        <v>65</v>
      </c>
      <c r="D119" s="23" t="s">
        <v>65</v>
      </c>
      <c r="E119" s="23" t="s">
        <v>65</v>
      </c>
      <c r="F119" s="2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Lazo Dimitrov</dc:creator>
  <cp:lastModifiedBy>LENOVO</cp:lastModifiedBy>
  <dcterms:created xsi:type="dcterms:W3CDTF">2017-10-05T03:10:31Z</dcterms:created>
  <dcterms:modified xsi:type="dcterms:W3CDTF">2017-10-05T19:28:07Z</dcterms:modified>
</cp:coreProperties>
</file>